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tran\InLoox\M - Documents\01-PM\Produktunterlagen\Amortisierungsrechner\EN\Entwurf\"/>
    </mc:Choice>
  </mc:AlternateContent>
  <bookViews>
    <workbookView xWindow="-15" yWindow="5865" windowWidth="25230" windowHeight="5925"/>
  </bookViews>
  <sheets>
    <sheet name="Amortization calculator" sheetId="1" r:id="rId1"/>
  </sheets>
  <definedNames>
    <definedName name="_xlnm.Print_Area" localSheetId="0">'Amortization calculator'!$C$14</definedName>
  </definedNames>
  <calcPr calcId="171027"/>
</workbook>
</file>

<file path=xl/calcChain.xml><?xml version="1.0" encoding="utf-8"?>
<calcChain xmlns="http://schemas.openxmlformats.org/spreadsheetml/2006/main">
  <c r="C14" i="1" l="1"/>
  <c r="E14" i="1" l="1"/>
  <c r="E25" i="1" l="1"/>
  <c r="E22" i="1"/>
  <c r="C25" i="1"/>
  <c r="C22" i="1"/>
  <c r="K42" i="1" l="1"/>
  <c r="E42" i="1" l="1"/>
  <c r="C17" i="1" l="1"/>
  <c r="E17" i="1" l="1"/>
  <c r="K43" i="1" l="1"/>
  <c r="L43" i="1" s="1"/>
  <c r="N43" i="1" s="1"/>
  <c r="C29" i="1"/>
  <c r="C42" i="1"/>
  <c r="M43" i="1" l="1"/>
  <c r="E29" i="1"/>
  <c r="L42" i="1" l="1"/>
  <c r="M42" i="1" s="1"/>
  <c r="N42" i="1" s="1"/>
</calcChain>
</file>

<file path=xl/comments1.xml><?xml version="1.0" encoding="utf-8"?>
<comments xmlns="http://schemas.openxmlformats.org/spreadsheetml/2006/main">
  <authors>
    <author>Dr. Andreas Tremel</author>
  </authors>
  <commentList>
    <comment ref="E9" authorId="0" shapeId="0">
      <text>
        <r>
          <rPr>
            <sz val="8"/>
            <color indexed="81"/>
            <rFont val="Tahoma"/>
            <family val="2"/>
          </rPr>
          <t>Savings through:
- central and simple project platform
- integrated work package list
- efficient time tracking
- structured document storage
- pre-defined reports
- full text search in projects 
- email templates
- etc.</t>
        </r>
      </text>
    </comment>
  </commentList>
</comments>
</file>

<file path=xl/sharedStrings.xml><?xml version="1.0" encoding="utf-8"?>
<sst xmlns="http://schemas.openxmlformats.org/spreadsheetml/2006/main" count="36" uniqueCount="36">
  <si>
    <t>Data</t>
  </si>
  <si>
    <t>Project duration (months):</t>
  </si>
  <si>
    <t>Total investment:</t>
  </si>
  <si>
    <t>Savings</t>
  </si>
  <si>
    <t>Cost savings per month:</t>
  </si>
  <si>
    <t>Cost savings per year:</t>
  </si>
  <si>
    <t>Return of investment/ROI</t>
  </si>
  <si>
    <t>Investment amortization after:</t>
  </si>
  <si>
    <t>Profit after 1 year:</t>
  </si>
  <si>
    <t>Expenses / Savings</t>
  </si>
  <si>
    <t>Investment in InLoox PM</t>
  </si>
  <si>
    <t>Savings*</t>
  </si>
  <si>
    <t>Investment*</t>
  </si>
  <si>
    <t>1. Quarter</t>
  </si>
  <si>
    <t>2. Quarter</t>
  </si>
  <si>
    <t>3. Quarter</t>
  </si>
  <si>
    <t>4. Quarter</t>
  </si>
  <si>
    <t>* Balance</t>
  </si>
  <si>
    <t>Annual savings with InLoox PM</t>
  </si>
  <si>
    <t>InLoox PM user licenses:</t>
  </si>
  <si>
    <t>Maintenance plan (optional, annually):</t>
  </si>
  <si>
    <t>InLoox PM server license:</t>
  </si>
  <si>
    <t>Number of InLoox PM users:</t>
  </si>
  <si>
    <t>1 work day = 8 hours</t>
  </si>
  <si>
    <t>Daily savings per employee in minutes:</t>
  </si>
  <si>
    <t>Amortization / Break-Even</t>
  </si>
  <si>
    <t>*Calculations are based on the following parameters:</t>
  </si>
  <si>
    <t>1 year = 52 work weeks</t>
  </si>
  <si>
    <t>1 year = 260 work days</t>
  </si>
  <si>
    <t>1 month = 21 work days</t>
  </si>
  <si>
    <t>1 hour = 60 minutes</t>
  </si>
  <si>
    <t>Average hourly wages of employees:</t>
  </si>
  <si>
    <t>Saved work hours per month:</t>
  </si>
  <si>
    <t>Saved work hours per year:</t>
  </si>
  <si>
    <t>Expenses</t>
  </si>
  <si>
    <r>
      <t xml:space="preserve">InLoox PM Amortization Calculator
</t>
    </r>
    <r>
      <rPr>
        <b/>
        <sz val="9"/>
        <color theme="1"/>
        <rFont val="Arial"/>
        <family val="2"/>
      </rPr>
      <t>Instructions:</t>
    </r>
    <r>
      <rPr>
        <b/>
        <sz val="14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Enter your values into the "Data"- fields to calculate your overall savings from investing in InLoox PM project management software.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</si>
</sst>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\ \ &quot;months&quot;"/>
    <numFmt numFmtId="165" formatCode="0\ &quot;hours&quot;"/>
    <numFmt numFmtId="166" formatCode="[$$-409]#,##0.00"/>
    <numFmt numFmtId="167" formatCode="[$$-409]#,##0.00_ ;\-[$$-409]#,##0.00\ "/>
    <numFmt numFmtId="168" formatCode="[$$-409]#,##0_ ;\-[$$-409]#,##0\ "/>
  </numFmts>
  <fonts count="2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rgb="FF9C0006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9C0006"/>
      <name val="Arial"/>
      <family val="2"/>
    </font>
    <font>
      <sz val="8"/>
      <color indexed="81"/>
      <name val="Tahoma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9858"/>
      <name val="Arial"/>
      <family val="2"/>
    </font>
    <font>
      <b/>
      <sz val="10"/>
      <color rgb="FF009858"/>
      <name val="Arial"/>
      <family val="2"/>
    </font>
    <font>
      <sz val="10"/>
      <color rgb="FFD90023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EF4EC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83CB"/>
        <bgColor indexed="64"/>
      </patternFill>
    </fill>
    <fill>
      <patternFill patternType="solid">
        <fgColor rgb="FF00985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4" fontId="21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 applyBorder="1"/>
    <xf numFmtId="0" fontId="4" fillId="0" borderId="0" xfId="0" applyFont="1" applyBorder="1"/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6" borderId="3" xfId="0" applyFont="1" applyFill="1" applyBorder="1"/>
    <xf numFmtId="0" fontId="7" fillId="6" borderId="3" xfId="0" applyFont="1" applyFill="1" applyBorder="1"/>
    <xf numFmtId="0" fontId="5" fillId="6" borderId="4" xfId="0" applyFont="1" applyFill="1" applyBorder="1"/>
    <xf numFmtId="0" fontId="9" fillId="6" borderId="0" xfId="1" applyFont="1" applyFill="1" applyBorder="1"/>
    <xf numFmtId="0" fontId="5" fillId="6" borderId="5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3" fillId="0" borderId="0" xfId="0" applyFont="1" applyAlignment="1"/>
    <xf numFmtId="0" fontId="16" fillId="0" borderId="0" xfId="0" applyFont="1" applyBorder="1"/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Border="1" applyAlignment="1"/>
    <xf numFmtId="1" fontId="16" fillId="0" borderId="0" xfId="0" applyNumberFormat="1" applyFont="1" applyBorder="1"/>
    <xf numFmtId="0" fontId="17" fillId="0" borderId="0" xfId="0" applyFont="1" applyFill="1" applyBorder="1"/>
    <xf numFmtId="0" fontId="16" fillId="6" borderId="2" xfId="0" applyFont="1" applyFill="1" applyBorder="1"/>
    <xf numFmtId="0" fontId="16" fillId="6" borderId="6" xfId="0" applyFont="1" applyFill="1" applyBorder="1"/>
    <xf numFmtId="0" fontId="16" fillId="6" borderId="7" xfId="0" applyFont="1" applyFill="1" applyBorder="1"/>
    <xf numFmtId="0" fontId="16" fillId="5" borderId="0" xfId="0" applyFont="1" applyFill="1" applyBorder="1"/>
    <xf numFmtId="0" fontId="16" fillId="4" borderId="0" xfId="0" applyFont="1" applyFill="1" applyBorder="1"/>
    <xf numFmtId="0" fontId="7" fillId="7" borderId="2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5" fillId="7" borderId="0" xfId="0" applyFont="1" applyFill="1" applyBorder="1"/>
    <xf numFmtId="0" fontId="7" fillId="7" borderId="0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7" borderId="0" xfId="0" applyFont="1" applyFill="1" applyBorder="1"/>
    <xf numFmtId="0" fontId="7" fillId="7" borderId="7" xfId="0" applyFont="1" applyFill="1" applyBorder="1" applyAlignment="1"/>
    <xf numFmtId="0" fontId="16" fillId="7" borderId="8" xfId="0" applyFont="1" applyFill="1" applyBorder="1"/>
    <xf numFmtId="0" fontId="16" fillId="7" borderId="8" xfId="0" applyFont="1" applyFill="1" applyBorder="1" applyAlignment="1"/>
    <xf numFmtId="0" fontId="16" fillId="7" borderId="9" xfId="0" applyFont="1" applyFill="1" applyBorder="1" applyAlignment="1"/>
    <xf numFmtId="167" fontId="8" fillId="8" borderId="1" xfId="2" applyNumberFormat="1" applyFont="1" applyFill="1" applyBorder="1" applyAlignment="1" applyProtection="1"/>
    <xf numFmtId="167" fontId="12" fillId="8" borderId="29" xfId="2" applyNumberFormat="1" applyFont="1" applyFill="1" applyBorder="1"/>
    <xf numFmtId="0" fontId="5" fillId="0" borderId="1" xfId="0" applyNumberFormat="1" applyFont="1" applyFill="1" applyBorder="1" applyAlignment="1" applyProtection="1"/>
    <xf numFmtId="168" fontId="5" fillId="0" borderId="1" xfId="3" applyNumberFormat="1" applyFont="1" applyFill="1" applyBorder="1" applyAlignment="1" applyProtection="1">
      <alignment horizontal="right"/>
    </xf>
    <xf numFmtId="0" fontId="5" fillId="0" borderId="1" xfId="0" applyFont="1" applyFill="1" applyBorder="1"/>
    <xf numFmtId="0" fontId="16" fillId="9" borderId="2" xfId="0" applyFont="1" applyFill="1" applyBorder="1"/>
    <xf numFmtId="0" fontId="5" fillId="9" borderId="3" xfId="0" applyFont="1" applyFill="1" applyBorder="1"/>
    <xf numFmtId="0" fontId="5" fillId="9" borderId="4" xfId="0" applyFont="1" applyFill="1" applyBorder="1"/>
    <xf numFmtId="0" fontId="16" fillId="9" borderId="6" xfId="0" applyFont="1" applyFill="1" applyBorder="1"/>
    <xf numFmtId="0" fontId="5" fillId="9" borderId="0" xfId="0" applyFont="1" applyFill="1" applyBorder="1"/>
    <xf numFmtId="0" fontId="5" fillId="9" borderId="5" xfId="0" applyFont="1" applyFill="1" applyBorder="1"/>
    <xf numFmtId="0" fontId="5" fillId="9" borderId="0" xfId="0" applyNumberFormat="1" applyFont="1" applyFill="1" applyBorder="1" applyAlignment="1" applyProtection="1"/>
    <xf numFmtId="0" fontId="16" fillId="9" borderId="7" xfId="0" applyFont="1" applyFill="1" applyBorder="1"/>
    <xf numFmtId="44" fontId="5" fillId="9" borderId="8" xfId="0" applyNumberFormat="1" applyFont="1" applyFill="1" applyBorder="1" applyAlignment="1" applyProtection="1"/>
    <xf numFmtId="0" fontId="5" fillId="9" borderId="8" xfId="0" applyFont="1" applyFill="1" applyBorder="1"/>
    <xf numFmtId="0" fontId="5" fillId="9" borderId="9" xfId="0" applyFont="1" applyFill="1" applyBorder="1"/>
    <xf numFmtId="0" fontId="22" fillId="9" borderId="0" xfId="0" applyFont="1" applyFill="1" applyBorder="1"/>
    <xf numFmtId="0" fontId="22" fillId="9" borderId="0" xfId="0" applyFont="1" applyFill="1" applyBorder="1" applyAlignment="1">
      <alignment wrapText="1"/>
    </xf>
    <xf numFmtId="0" fontId="16" fillId="10" borderId="2" xfId="0" applyFont="1" applyFill="1" applyBorder="1"/>
    <xf numFmtId="0" fontId="5" fillId="10" borderId="3" xfId="0" applyFont="1" applyFill="1" applyBorder="1"/>
    <xf numFmtId="0" fontId="5" fillId="10" borderId="4" xfId="0" applyFont="1" applyFill="1" applyBorder="1"/>
    <xf numFmtId="0" fontId="16" fillId="10" borderId="6" xfId="0" applyFont="1" applyFill="1" applyBorder="1"/>
    <xf numFmtId="0" fontId="5" fillId="10" borderId="0" xfId="0" applyFont="1" applyFill="1" applyBorder="1"/>
    <xf numFmtId="0" fontId="5" fillId="10" borderId="5" xfId="0" applyFont="1" applyFill="1" applyBorder="1"/>
    <xf numFmtId="0" fontId="7" fillId="10" borderId="0" xfId="0" applyFont="1" applyFill="1" applyBorder="1"/>
    <xf numFmtId="44" fontId="5" fillId="10" borderId="0" xfId="0" applyNumberFormat="1" applyFont="1" applyFill="1" applyBorder="1"/>
    <xf numFmtId="0" fontId="9" fillId="10" borderId="0" xfId="1" applyFont="1" applyFill="1" applyBorder="1"/>
    <xf numFmtId="0" fontId="22" fillId="10" borderId="0" xfId="0" applyFont="1" applyFill="1" applyBorder="1" applyAlignment="1">
      <alignment wrapText="1"/>
    </xf>
    <xf numFmtId="0" fontId="10" fillId="10" borderId="0" xfId="0" applyFont="1" applyFill="1" applyBorder="1" applyAlignment="1">
      <alignment wrapText="1"/>
    </xf>
    <xf numFmtId="165" fontId="23" fillId="0" borderId="1" xfId="1" applyNumberFormat="1" applyFont="1" applyFill="1" applyBorder="1"/>
    <xf numFmtId="167" fontId="23" fillId="0" borderId="1" xfId="1" applyNumberFormat="1" applyFont="1" applyFill="1" applyBorder="1" applyAlignment="1">
      <alignment horizontal="right"/>
    </xf>
    <xf numFmtId="167" fontId="24" fillId="0" borderId="29" xfId="1" applyNumberFormat="1" applyFont="1" applyFill="1" applyBorder="1"/>
    <xf numFmtId="0" fontId="15" fillId="7" borderId="27" xfId="0" applyFont="1" applyFill="1" applyBorder="1"/>
    <xf numFmtId="168" fontId="23" fillId="11" borderId="28" xfId="1" applyNumberFormat="1" applyFont="1" applyFill="1" applyBorder="1"/>
    <xf numFmtId="168" fontId="25" fillId="11" borderId="28" xfId="2" applyNumberFormat="1" applyFont="1" applyFill="1" applyBorder="1"/>
    <xf numFmtId="0" fontId="16" fillId="7" borderId="10" xfId="0" applyFont="1" applyFill="1" applyBorder="1"/>
    <xf numFmtId="168" fontId="25" fillId="0" borderId="15" xfId="2" applyNumberFormat="1" applyFont="1" applyFill="1" applyBorder="1"/>
    <xf numFmtId="168" fontId="25" fillId="0" borderId="16" xfId="2" applyNumberFormat="1" applyFont="1" applyFill="1" applyBorder="1"/>
    <xf numFmtId="168" fontId="23" fillId="0" borderId="12" xfId="1" applyNumberFormat="1" applyFont="1" applyFill="1" applyBorder="1"/>
    <xf numFmtId="168" fontId="23" fillId="0" borderId="13" xfId="1" applyNumberFormat="1" applyFont="1" applyFill="1" applyBorder="1"/>
    <xf numFmtId="0" fontId="15" fillId="7" borderId="11" xfId="0" applyFont="1" applyFill="1" applyBorder="1"/>
    <xf numFmtId="0" fontId="15" fillId="7" borderId="14" xfId="0" applyFont="1" applyFill="1" applyBorder="1"/>
    <xf numFmtId="0" fontId="15" fillId="7" borderId="17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center"/>
    </xf>
    <xf numFmtId="0" fontId="10" fillId="10" borderId="27" xfId="0" applyFont="1" applyFill="1" applyBorder="1"/>
    <xf numFmtId="0" fontId="16" fillId="0" borderId="19" xfId="0" applyFont="1" applyFill="1" applyBorder="1"/>
    <xf numFmtId="0" fontId="16" fillId="0" borderId="22" xfId="0" applyFont="1" applyFill="1" applyBorder="1"/>
    <xf numFmtId="0" fontId="16" fillId="0" borderId="24" xfId="0" applyFont="1" applyFill="1" applyBorder="1"/>
    <xf numFmtId="0" fontId="11" fillId="0" borderId="20" xfId="0" applyFont="1" applyFill="1" applyBorder="1"/>
    <xf numFmtId="0" fontId="16" fillId="0" borderId="20" xfId="0" applyFont="1" applyFill="1" applyBorder="1"/>
    <xf numFmtId="0" fontId="16" fillId="0" borderId="21" xfId="0" applyFont="1" applyFill="1" applyBorder="1"/>
    <xf numFmtId="42" fontId="18" fillId="0" borderId="0" xfId="2" applyNumberFormat="1" applyFont="1" applyFill="1" applyBorder="1"/>
    <xf numFmtId="0" fontId="18" fillId="0" borderId="0" xfId="2" applyFont="1" applyFill="1" applyBorder="1"/>
    <xf numFmtId="0" fontId="16" fillId="0" borderId="23" xfId="0" applyFont="1" applyFill="1" applyBorder="1"/>
    <xf numFmtId="0" fontId="16" fillId="0" borderId="25" xfId="0" applyFont="1" applyFill="1" applyBorder="1"/>
    <xf numFmtId="0" fontId="16" fillId="0" borderId="26" xfId="0" applyFont="1" applyFill="1" applyBorder="1"/>
    <xf numFmtId="0" fontId="5" fillId="0" borderId="24" xfId="0" applyFont="1" applyFill="1" applyBorder="1"/>
    <xf numFmtId="0" fontId="5" fillId="0" borderId="25" xfId="0" applyFont="1" applyFill="1" applyBorder="1"/>
    <xf numFmtId="164" fontId="26" fillId="0" borderId="1" xfId="1" applyNumberFormat="1" applyFont="1" applyFill="1" applyBorder="1"/>
    <xf numFmtId="166" fontId="15" fillId="0" borderId="29" xfId="1" applyNumberFormat="1" applyFont="1" applyFill="1" applyBorder="1"/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8" xfId="0" applyFont="1" applyBorder="1" applyAlignment="1"/>
    <xf numFmtId="0" fontId="3" fillId="0" borderId="0" xfId="0" applyFont="1" applyBorder="1" applyAlignment="1">
      <alignment wrapText="1"/>
    </xf>
    <xf numFmtId="0" fontId="16" fillId="0" borderId="0" xfId="0" applyFont="1" applyBorder="1" applyAlignment="1"/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</cellXfs>
  <cellStyles count="4">
    <cellStyle name="Bad" xfId="2" builtinId="27"/>
    <cellStyle name="Currency" xfId="3" builtinId="4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09858"/>
      <color rgb="FFD9D9D9"/>
      <color rgb="FFD90023"/>
      <color rgb="FF0083CB"/>
      <color rgb="FF8ACF74"/>
      <color rgb="FFB7DEE8"/>
      <color rgb="FF33CC33"/>
      <color rgb="FFFF7C80"/>
      <color rgb="FF00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2533797596908"/>
          <c:y val="0.12508513112870384"/>
          <c:w val="0.80652290323006104"/>
          <c:h val="0.7804253792472977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6600"/>
                </a:gs>
                <a:gs pos="50000">
                  <a:schemeClr val="tx2">
                    <a:lumMod val="40000"/>
                    <a:lumOff val="60000"/>
                  </a:schemeClr>
                </a:gs>
                <a:gs pos="100000">
                  <a:schemeClr val="tx2">
                    <a:lumMod val="20000"/>
                    <a:lumOff val="80000"/>
                  </a:schemeClr>
                </a:gs>
              </a:gsLst>
              <a:lin ang="5400000" scaled="0"/>
            </a:gra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9D9D9"/>
              </a:solidFill>
              <a:ln>
                <a:solidFill>
                  <a:srgbClr val="D9D9D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423-4F99-97A1-0B44FF3D7F8E}"/>
              </c:ext>
            </c:extLst>
          </c:dPt>
          <c:dPt>
            <c:idx val="1"/>
            <c:invertIfNegative val="0"/>
            <c:bubble3D val="0"/>
            <c:spPr>
              <a:solidFill>
                <a:srgbClr val="009858"/>
              </a:solidFill>
              <a:ln>
                <a:solidFill>
                  <a:srgbClr val="009858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423-4F99-97A1-0B44FF3D7F8E}"/>
              </c:ext>
            </c:extLst>
          </c:dPt>
          <c:dLbls>
            <c:dLbl>
              <c:idx val="1"/>
              <c:spPr>
                <a:ln>
                  <a:solidFill>
                    <a:srgbClr val="0066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423-4F99-97A1-0B44FF3D7F8E}"/>
                </c:ext>
              </c:extLst>
            </c:dLbl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('Amortization calculator'!$C$41,'Amortization calculator'!$E$41)</c:f>
              <c:strCache>
                <c:ptCount val="2"/>
                <c:pt idx="0">
                  <c:v>Investment in InLoox PM</c:v>
                </c:pt>
                <c:pt idx="1">
                  <c:v>Annual savings with InLoox PM</c:v>
                </c:pt>
              </c:strCache>
            </c:strRef>
          </c:cat>
          <c:val>
            <c:numRef>
              <c:f>('Amortization calculator'!$C$42,'Amortization calculator'!$E$42)</c:f>
              <c:numCache>
                <c:formatCode>[$$-409]#,##0_ ;\-[$$-409]#,##0\ </c:formatCode>
                <c:ptCount val="2"/>
                <c:pt idx="0">
                  <c:v>6948</c:v>
                </c:pt>
                <c:pt idx="1">
                  <c:v>10833.333333333332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23-4F99-97A1-0B44FF3D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9982160"/>
        <c:axId val="109975088"/>
      </c:barChart>
      <c:catAx>
        <c:axId val="10998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9975088"/>
        <c:crosses val="autoZero"/>
        <c:auto val="1"/>
        <c:lblAlgn val="ctr"/>
        <c:lblOffset val="100"/>
        <c:noMultiLvlLbl val="0"/>
      </c:catAx>
      <c:valAx>
        <c:axId val="109975088"/>
        <c:scaling>
          <c:orientation val="minMax"/>
          <c:min val="0"/>
        </c:scaling>
        <c:delete val="0"/>
        <c:axPos val="l"/>
        <c:majorGridlines/>
        <c:numFmt formatCode="[$$-409]#,##0_ ;\-[$$-409]#,##0\ " sourceLinked="1"/>
        <c:majorTickMark val="none"/>
        <c:minorTickMark val="none"/>
        <c:tickLblPos val="nextTo"/>
        <c:spPr>
          <a:ln w="9525">
            <a:noFill/>
          </a:ln>
        </c:spPr>
        <c:crossAx val="109982160"/>
        <c:crosses val="autoZero"/>
        <c:crossBetween val="between"/>
      </c:valAx>
      <c:spPr>
        <a:solidFill>
          <a:schemeClr val="bg1">
            <a:alpha val="33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bg1"/>
    </a:solidFill>
    <a:ln w="19050"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baseline="0">
                <a:latin typeface="Arial" pitchFamily="34" charset="0"/>
              </a:rPr>
              <a:t>Break-Even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406188792344197E-2"/>
          <c:y val="0.15469977278495325"/>
          <c:w val="0.75156466739442751"/>
          <c:h val="0.75934389047694217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CC00"/>
              </a:solidFill>
            </a:ln>
          </c:spPr>
          <c:marker>
            <c:spPr>
              <a:solidFill>
                <a:schemeClr val="bg1"/>
              </a:solidFill>
            </c:spPr>
          </c:marker>
          <c:dPt>
            <c:idx val="2"/>
            <c:bubble3D val="0"/>
            <c:spPr>
              <a:ln>
                <a:solidFill>
                  <a:srgbClr val="00CC00"/>
                </a:solidFill>
                <a:headEnd type="oval"/>
                <a:tailEnd type="oval"/>
              </a:ln>
            </c:spPr>
            <c:extLst>
              <c:ext xmlns:c16="http://schemas.microsoft.com/office/drawing/2014/chart" uri="{C3380CC4-5D6E-409C-BE32-E72D297353CC}">
                <c16:uniqueId val="{00000001-E307-4C64-9ECE-27AEABE83FCA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307-4C64-9ECE-27AEABE83FCA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307-4C64-9ECE-27AEABE83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75632"/>
        <c:axId val="109981072"/>
      </c:lineChart>
      <c:catAx>
        <c:axId val="109975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9981072"/>
        <c:crosses val="autoZero"/>
        <c:auto val="1"/>
        <c:lblAlgn val="ctr"/>
        <c:lblOffset val="100"/>
        <c:noMultiLvlLbl val="0"/>
      </c:catAx>
      <c:valAx>
        <c:axId val="109981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 baseline="0">
                <a:latin typeface="Arial" pitchFamily="34" charset="0"/>
              </a:defRPr>
            </a:pPr>
            <a:endParaRPr lang="de-DE"/>
          </a:p>
        </c:txPr>
        <c:crossAx val="10997563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4081062654099303"/>
          <c:y val="0.55936011070833513"/>
          <c:w val="0.14969496517874933"/>
          <c:h val="9.5150074900051063E-2"/>
        </c:manualLayout>
      </c:layout>
      <c:overlay val="0"/>
      <c:txPr>
        <a:bodyPr/>
        <a:lstStyle/>
        <a:p>
          <a:pPr>
            <a:defRPr sz="900" baseline="0">
              <a:latin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 w="19050">
      <a:solidFill>
        <a:schemeClr val="accent2">
          <a:lumMod val="50000"/>
        </a:schemeClr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3193684758871"/>
          <c:y val="6.6261418001793013E-2"/>
          <c:w val="0.72600448719555077"/>
          <c:h val="0.8532505164873494"/>
        </c:manualLayout>
      </c:layout>
      <c:lineChart>
        <c:grouping val="standard"/>
        <c:varyColors val="0"/>
        <c:ser>
          <c:idx val="0"/>
          <c:order val="0"/>
          <c:tx>
            <c:strRef>
              <c:f>'Amortization calculator'!$J$42</c:f>
              <c:strCache>
                <c:ptCount val="1"/>
                <c:pt idx="0">
                  <c:v>Savings*</c:v>
                </c:pt>
              </c:strCache>
            </c:strRef>
          </c:tx>
          <c:spPr>
            <a:ln>
              <a:solidFill>
                <a:srgbClr val="009858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451-4DD0-99C4-2602519EC6B2}"/>
              </c:ext>
            </c:extLst>
          </c:dPt>
          <c:cat>
            <c:strRef>
              <c:f>'Amortization calculator'!$K$41:$N$41</c:f>
              <c:strCache>
                <c:ptCount val="4"/>
                <c:pt idx="0">
                  <c:v>1. Quarter</c:v>
                </c:pt>
                <c:pt idx="1">
                  <c:v>2. Quarter</c:v>
                </c:pt>
                <c:pt idx="2">
                  <c:v>3. Quarter</c:v>
                </c:pt>
                <c:pt idx="3">
                  <c:v>4. Quarter</c:v>
                </c:pt>
              </c:strCache>
            </c:strRef>
          </c:cat>
          <c:val>
            <c:numRef>
              <c:f>'Amortization calculator'!$K$42:$N$42</c:f>
              <c:numCache>
                <c:formatCode>[$$-409]#,##0_ ;\-[$$-409]#,##0\ </c:formatCode>
                <c:ptCount val="4"/>
                <c:pt idx="0">
                  <c:v>2291.6666666666665</c:v>
                </c:pt>
                <c:pt idx="1">
                  <c:v>4583.333333333333</c:v>
                </c:pt>
                <c:pt idx="2">
                  <c:v>6875</c:v>
                </c:pt>
                <c:pt idx="3">
                  <c:v>9166.6666666666661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1-4DD0-99C4-2602519EC6B2}"/>
            </c:ext>
          </c:extLst>
        </c:ser>
        <c:ser>
          <c:idx val="1"/>
          <c:order val="1"/>
          <c:tx>
            <c:strRef>
              <c:f>'Amortization calculator'!$J$43</c:f>
              <c:strCache>
                <c:ptCount val="1"/>
                <c:pt idx="0">
                  <c:v>Investment*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solidFill>
                  <a:srgbClr val="D9002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451-4DD0-99C4-2602519EC6B2}"/>
              </c:ext>
            </c:extLst>
          </c:dPt>
          <c:cat>
            <c:strRef>
              <c:f>'Amortization calculator'!$K$41:$N$41</c:f>
              <c:strCache>
                <c:ptCount val="4"/>
                <c:pt idx="0">
                  <c:v>1. Quarter</c:v>
                </c:pt>
                <c:pt idx="1">
                  <c:v>2. Quarter</c:v>
                </c:pt>
                <c:pt idx="2">
                  <c:v>3. Quarter</c:v>
                </c:pt>
                <c:pt idx="3">
                  <c:v>4. Quarter</c:v>
                </c:pt>
              </c:strCache>
            </c:strRef>
          </c:cat>
          <c:val>
            <c:numRef>
              <c:f>'Amortization calculator'!$K$43:$N$43</c:f>
              <c:numCache>
                <c:formatCode>[$$-409]#,##0_ ;\-[$$-409]#,##0\ </c:formatCode>
                <c:ptCount val="4"/>
                <c:pt idx="0">
                  <c:v>6948</c:v>
                </c:pt>
                <c:pt idx="1">
                  <c:v>6948</c:v>
                </c:pt>
                <c:pt idx="2">
                  <c:v>6948</c:v>
                </c:pt>
                <c:pt idx="3">
                  <c:v>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1-4DD0-99C4-2602519EC6B2}"/>
            </c:ext>
          </c:extLst>
        </c:ser>
        <c:ser>
          <c:idx val="2"/>
          <c:order val="2"/>
          <c:marker>
            <c:symbol val="none"/>
          </c:marker>
          <c:cat>
            <c:strRef>
              <c:f>'Amortization calculator'!$K$41:$N$41</c:f>
              <c:strCache>
                <c:ptCount val="4"/>
                <c:pt idx="0">
                  <c:v>1. Quarter</c:v>
                </c:pt>
                <c:pt idx="1">
                  <c:v>2. Quarter</c:v>
                </c:pt>
                <c:pt idx="2">
                  <c:v>3. Quarter</c:v>
                </c:pt>
                <c:pt idx="3">
                  <c:v>4. Quarter</c:v>
                </c:pt>
              </c:strCache>
            </c:strRef>
          </c:cat>
          <c:val>
            <c:numRef>
              <c:f>'Amortization calculator'!$C$25</c:f>
              <c:numCache>
                <c:formatCode>0\ "hours"</c:formatCode>
                <c:ptCount val="1"/>
                <c:pt idx="0">
                  <c:v>433.33333333333337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1-4DD0-99C4-2602519EC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76176"/>
        <c:axId val="109978896"/>
      </c:lineChart>
      <c:catAx>
        <c:axId val="10997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9978896"/>
        <c:crosses val="autoZero"/>
        <c:auto val="1"/>
        <c:lblAlgn val="ctr"/>
        <c:lblOffset val="100"/>
        <c:noMultiLvlLbl val="0"/>
      </c:catAx>
      <c:valAx>
        <c:axId val="109978896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[$$-409]#,##0_ ;\-[$$-409]#,##0\ " sourceLinked="1"/>
        <c:majorTickMark val="none"/>
        <c:minorTickMark val="none"/>
        <c:tickLblPos val="nextTo"/>
        <c:spPr>
          <a:ln w="9525">
            <a:noFill/>
          </a:ln>
        </c:spPr>
        <c:crossAx val="109976176"/>
        <c:crosses val="autoZero"/>
        <c:crossBetween val="between"/>
      </c:valAx>
      <c:spPr>
        <a:solidFill>
          <a:schemeClr val="bg1">
            <a:alpha val="80000"/>
          </a:schemeClr>
        </a:solidFill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3818250985439546"/>
          <c:y val="0.44400217789739455"/>
          <c:w val="0.16181750181990609"/>
          <c:h val="0.101227890864110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19050"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E$9" max="200" min="1" page="10" val="10"/>
</file>

<file path=xl/ctrlProps/ctrlProp2.xml><?xml version="1.0" encoding="utf-8"?>
<formControlPr xmlns="http://schemas.microsoft.com/office/spreadsheetml/2009/9/main" objectType="Spin" dx="16" fmlaLink="$C$6" max="200" min="1" page="10" val="10"/>
</file>

<file path=xl/ctrlProps/ctrlProp3.xml><?xml version="1.0" encoding="utf-8"?>
<formControlPr xmlns="http://schemas.microsoft.com/office/spreadsheetml/2009/9/main" objectType="Spin" dx="16" fmlaLink="$E$6" max="200" min="1" page="10" val="25"/>
</file>

<file path=xl/ctrlProps/ctrlProp4.xml><?xml version="1.0" encoding="utf-8"?>
<formControlPr xmlns="http://schemas.microsoft.com/office/spreadsheetml/2009/9/main" objectType="Spin" dx="16" fmlaLink="$C$9" max="200" min="1" page="10" val="12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43</xdr:row>
      <xdr:rowOff>14286</xdr:rowOff>
    </xdr:from>
    <xdr:to>
      <xdr:col>6</xdr:col>
      <xdr:colOff>1847850</xdr:colOff>
      <xdr:row>67</xdr:row>
      <xdr:rowOff>57149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152397</xdr:colOff>
      <xdr:row>44</xdr:row>
      <xdr:rowOff>28575</xdr:rowOff>
    </xdr:from>
    <xdr:to>
      <xdr:col>15</xdr:col>
      <xdr:colOff>381000</xdr:colOff>
      <xdr:row>66</xdr:row>
      <xdr:rowOff>152400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152400</xdr:colOff>
      <xdr:row>44</xdr:row>
      <xdr:rowOff>14287</xdr:rowOff>
    </xdr:from>
    <xdr:to>
      <xdr:col>15</xdr:col>
      <xdr:colOff>381000</xdr:colOff>
      <xdr:row>66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9525</xdr:rowOff>
        </xdr:from>
        <xdr:to>
          <xdr:col>5</xdr:col>
          <xdr:colOff>114300</xdr:colOff>
          <xdr:row>9</xdr:row>
          <xdr:rowOff>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0</xdr:rowOff>
        </xdr:from>
        <xdr:to>
          <xdr:col>3</xdr:col>
          <xdr:colOff>114300</xdr:colOff>
          <xdr:row>6</xdr:row>
          <xdr:rowOff>9525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</xdr:row>
          <xdr:rowOff>0</xdr:rowOff>
        </xdr:from>
        <xdr:to>
          <xdr:col>5</xdr:col>
          <xdr:colOff>114300</xdr:colOff>
          <xdr:row>6</xdr:row>
          <xdr:rowOff>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9525</xdr:rowOff>
        </xdr:from>
        <xdr:to>
          <xdr:col>3</xdr:col>
          <xdr:colOff>114300</xdr:colOff>
          <xdr:row>9</xdr:row>
          <xdr:rowOff>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27</xdr:row>
          <xdr:rowOff>85725</xdr:rowOff>
        </xdr:from>
        <xdr:to>
          <xdr:col>6</xdr:col>
          <xdr:colOff>1819275</xdr:colOff>
          <xdr:row>29</xdr:row>
          <xdr:rowOff>66675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 results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95250</xdr:colOff>
      <xdr:row>1</xdr:row>
      <xdr:rowOff>171450</xdr:rowOff>
    </xdr:from>
    <xdr:to>
      <xdr:col>6</xdr:col>
      <xdr:colOff>1743305</xdr:colOff>
      <xdr:row>1</xdr:row>
      <xdr:rowOff>762082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34125" y="171450"/>
          <a:ext cx="1648055" cy="590632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37</xdr:row>
      <xdr:rowOff>95250</xdr:rowOff>
    </xdr:from>
    <xdr:to>
      <xdr:col>6</xdr:col>
      <xdr:colOff>1714730</xdr:colOff>
      <xdr:row>38</xdr:row>
      <xdr:rowOff>457282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5550" y="7515225"/>
          <a:ext cx="1648055" cy="590632"/>
        </a:xfrm>
        <a:prstGeom prst="rect">
          <a:avLst/>
        </a:prstGeom>
      </xdr:spPr>
    </xdr:pic>
    <xdr:clientData/>
  </xdr:twoCellAnchor>
  <xdr:twoCellAnchor editAs="oneCell">
    <xdr:from>
      <xdr:col>13</xdr:col>
      <xdr:colOff>847725</xdr:colOff>
      <xdr:row>37</xdr:row>
      <xdr:rowOff>114300</xdr:rowOff>
    </xdr:from>
    <xdr:to>
      <xdr:col>15</xdr:col>
      <xdr:colOff>466955</xdr:colOff>
      <xdr:row>38</xdr:row>
      <xdr:rowOff>476332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58975" y="7534275"/>
          <a:ext cx="1648055" cy="5906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20</xdr:col>
      <xdr:colOff>628650</xdr:colOff>
      <xdr:row>0</xdr:row>
      <xdr:rowOff>161925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8EF48224-4CCF-4DDC-B618-2FCBB00F1323}"/>
            </a:ext>
          </a:extLst>
        </xdr:cNvPr>
        <xdr:cNvSpPr/>
      </xdr:nvSpPr>
      <xdr:spPr>
        <a:xfrm>
          <a:off x="0" y="0"/>
          <a:ext cx="20078700" cy="161925"/>
        </a:xfrm>
        <a:prstGeom prst="rect">
          <a:avLst/>
        </a:prstGeom>
        <a:solidFill>
          <a:srgbClr val="1E559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0</xdr:colOff>
      <xdr:row>70</xdr:row>
      <xdr:rowOff>152400</xdr:rowOff>
    </xdr:from>
    <xdr:to>
      <xdr:col>20</xdr:col>
      <xdr:colOff>628650</xdr:colOff>
      <xdr:row>71</xdr:row>
      <xdr:rowOff>133350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DB9BB4E-A168-49B4-8C50-C702D5898935}"/>
            </a:ext>
          </a:extLst>
        </xdr:cNvPr>
        <xdr:cNvSpPr/>
      </xdr:nvSpPr>
      <xdr:spPr>
        <a:xfrm>
          <a:off x="0" y="14544675"/>
          <a:ext cx="20078700" cy="161925"/>
        </a:xfrm>
        <a:prstGeom prst="rect">
          <a:avLst/>
        </a:prstGeom>
        <a:solidFill>
          <a:srgbClr val="1E559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Haemera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C69"/>
  <sheetViews>
    <sheetView showGridLines="0" tabSelected="1" zoomScaleNormal="100" zoomScaleSheetLayoutView="55" workbookViewId="0">
      <selection activeCell="E80" sqref="E80"/>
    </sheetView>
  </sheetViews>
  <sheetFormatPr defaultColWidth="11.42578125" defaultRowHeight="14.25" x14ac:dyDescent="0.2"/>
  <cols>
    <col min="1" max="1" width="5" style="18" customWidth="1"/>
    <col min="2" max="2" width="1.85546875" style="18" customWidth="1"/>
    <col min="3" max="3" width="39.140625" style="18" customWidth="1"/>
    <col min="4" max="4" width="2.28515625" style="18" customWidth="1"/>
    <col min="5" max="5" width="43.140625" style="18" customWidth="1"/>
    <col min="6" max="6" width="2.140625" style="18" customWidth="1"/>
    <col min="7" max="7" width="30.140625" style="18" customWidth="1"/>
    <col min="8" max="8" width="5" style="18" customWidth="1"/>
    <col min="9" max="9" width="2.42578125" style="18" customWidth="1"/>
    <col min="10" max="10" width="18.85546875" style="18" customWidth="1"/>
    <col min="11" max="11" width="19.140625" style="18" customWidth="1"/>
    <col min="12" max="14" width="19" style="18" customWidth="1"/>
    <col min="15" max="15" width="11.42578125" style="18"/>
    <col min="16" max="16" width="8.42578125" style="18" customWidth="1"/>
    <col min="17" max="16384" width="11.42578125" style="18"/>
  </cols>
  <sheetData>
    <row r="1" spans="1:29" ht="37.5" customHeight="1" x14ac:dyDescent="0.2"/>
    <row r="2" spans="1:29" ht="66" customHeight="1" x14ac:dyDescent="0.2">
      <c r="A2" s="17"/>
      <c r="B2" s="104" t="s">
        <v>35</v>
      </c>
      <c r="C2" s="105"/>
      <c r="D2" s="105"/>
      <c r="E2" s="105"/>
      <c r="F2" s="105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33.75" customHeight="1" x14ac:dyDescent="0.2">
      <c r="A3" s="17"/>
      <c r="B3" s="108" t="s">
        <v>0</v>
      </c>
      <c r="C3" s="108"/>
      <c r="D3" s="108"/>
      <c r="E3" s="108"/>
      <c r="F3" s="10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9" customHeight="1" x14ac:dyDescent="0.2">
      <c r="A4" s="17"/>
      <c r="B4" s="46"/>
      <c r="C4" s="47"/>
      <c r="D4" s="47"/>
      <c r="E4" s="47"/>
      <c r="F4" s="4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">
      <c r="A5" s="17"/>
      <c r="B5" s="49"/>
      <c r="C5" s="57" t="s">
        <v>22</v>
      </c>
      <c r="D5" s="50"/>
      <c r="E5" s="58" t="s">
        <v>31</v>
      </c>
      <c r="F5" s="5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7"/>
      <c r="B6" s="49"/>
      <c r="C6" s="43">
        <v>10</v>
      </c>
      <c r="D6" s="50"/>
      <c r="E6" s="44">
        <v>25</v>
      </c>
      <c r="F6" s="51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s="20" customFormat="1" ht="11.25" customHeight="1" x14ac:dyDescent="0.2">
      <c r="A7" s="17"/>
      <c r="B7" s="49"/>
      <c r="C7" s="52"/>
      <c r="D7" s="52"/>
      <c r="E7" s="52"/>
      <c r="F7" s="51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18" customHeight="1" x14ac:dyDescent="0.2">
      <c r="A8" s="17"/>
      <c r="B8" s="49"/>
      <c r="C8" s="57" t="s">
        <v>1</v>
      </c>
      <c r="D8" s="50"/>
      <c r="E8" s="57" t="s">
        <v>24</v>
      </c>
      <c r="F8" s="51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ht="16.5" customHeight="1" x14ac:dyDescent="0.2">
      <c r="A9" s="17"/>
      <c r="B9" s="49"/>
      <c r="C9" s="45">
        <v>12</v>
      </c>
      <c r="D9" s="50"/>
      <c r="E9" s="45">
        <v>10</v>
      </c>
      <c r="F9" s="51"/>
      <c r="G9" s="19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10.5" customHeight="1" x14ac:dyDescent="0.2">
      <c r="A10" s="17"/>
      <c r="B10" s="53"/>
      <c r="C10" s="54"/>
      <c r="D10" s="55"/>
      <c r="E10" s="55"/>
      <c r="F10" s="56"/>
      <c r="G10" s="19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18" customHeight="1" x14ac:dyDescent="0.2">
      <c r="A11" s="17"/>
      <c r="B11" s="106" t="s">
        <v>34</v>
      </c>
      <c r="C11" s="106"/>
      <c r="D11" s="107"/>
      <c r="E11" s="106"/>
      <c r="F11" s="10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x14ac:dyDescent="0.2">
      <c r="A12" s="17"/>
      <c r="B12" s="29"/>
      <c r="C12" s="30"/>
      <c r="D12" s="30"/>
      <c r="E12" s="30"/>
      <c r="F12" s="3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x14ac:dyDescent="0.2">
      <c r="A13" s="17"/>
      <c r="B13" s="32"/>
      <c r="C13" s="33" t="s">
        <v>19</v>
      </c>
      <c r="D13" s="34"/>
      <c r="E13" s="33" t="s">
        <v>21</v>
      </c>
      <c r="F13" s="3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x14ac:dyDescent="0.2">
      <c r="A14" s="17"/>
      <c r="B14" s="32"/>
      <c r="C14" s="41">
        <f>IF(C6&lt;=5,C6*490,IF(C6&lt;=10,C6*480,IF(C6&lt;=20,C6*470,IF(C6&lt;=30,C6*460,IF(C6&lt;=50,C6*450,IF(C6&lt;=75,C6*440,IF(C6&lt;=100,C6*430,IF(C6&lt;=125,C6*420,IF(C6&lt;126,C6*410)))))))))</f>
        <v>4800</v>
      </c>
      <c r="D14" s="34"/>
      <c r="E14" s="41">
        <f>IF(C6=1, 0, IF(C6&gt;50, 1490, 990))</f>
        <v>990</v>
      </c>
      <c r="F14" s="3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2" customHeight="1" x14ac:dyDescent="0.2">
      <c r="A15" s="17"/>
      <c r="B15" s="32"/>
      <c r="C15" s="34"/>
      <c r="D15" s="34"/>
      <c r="E15" s="34"/>
      <c r="F15" s="3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x14ac:dyDescent="0.2">
      <c r="A16" s="17"/>
      <c r="B16" s="32"/>
      <c r="C16" s="33" t="s">
        <v>20</v>
      </c>
      <c r="D16" s="34"/>
      <c r="E16" s="36" t="s">
        <v>2</v>
      </c>
      <c r="F16" s="3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5" thickBot="1" x14ac:dyDescent="0.25">
      <c r="A17" s="17"/>
      <c r="B17" s="32"/>
      <c r="C17" s="41">
        <f>(C14+E14)*0.2</f>
        <v>1158</v>
      </c>
      <c r="D17" s="34"/>
      <c r="E17" s="42">
        <f>SUM(C14,C17,E14)</f>
        <v>6948</v>
      </c>
      <c r="F17" s="3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15" thickTop="1" x14ac:dyDescent="0.2">
      <c r="A18" s="17"/>
      <c r="B18" s="37"/>
      <c r="C18" s="38"/>
      <c r="D18" s="39"/>
      <c r="E18" s="39"/>
      <c r="F18" s="40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8" customHeight="1" x14ac:dyDescent="0.2">
      <c r="A19" s="17"/>
      <c r="B19" s="3" t="s">
        <v>3</v>
      </c>
      <c r="C19" s="21"/>
      <c r="D19" s="17"/>
      <c r="E19" s="21"/>
      <c r="F19" s="21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0.5" customHeight="1" x14ac:dyDescent="0.2">
      <c r="A20" s="17"/>
      <c r="B20" s="59"/>
      <c r="C20" s="60"/>
      <c r="D20" s="60"/>
      <c r="E20" s="60"/>
      <c r="F20" s="61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5" customHeight="1" x14ac:dyDescent="0.2">
      <c r="A21" s="17"/>
      <c r="B21" s="62"/>
      <c r="C21" s="68" t="s">
        <v>32</v>
      </c>
      <c r="D21" s="63"/>
      <c r="E21" s="68" t="s">
        <v>4</v>
      </c>
      <c r="F21" s="64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4.25" customHeight="1" x14ac:dyDescent="0.2">
      <c r="A22" s="17"/>
      <c r="B22" s="62"/>
      <c r="C22" s="70">
        <f>E9*21/60*C6</f>
        <v>35</v>
      </c>
      <c r="D22" s="63"/>
      <c r="E22" s="71">
        <f>E9*C6*E6/60*21</f>
        <v>875</v>
      </c>
      <c r="F22" s="64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11.25" customHeight="1" x14ac:dyDescent="0.2">
      <c r="A23" s="17"/>
      <c r="B23" s="62"/>
      <c r="C23" s="63"/>
      <c r="D23" s="65"/>
      <c r="E23" s="66"/>
      <c r="F23" s="6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x14ac:dyDescent="0.2">
      <c r="A24" s="17"/>
      <c r="B24" s="62"/>
      <c r="C24" s="68" t="s">
        <v>33</v>
      </c>
      <c r="D24" s="67"/>
      <c r="E24" s="69" t="s">
        <v>5</v>
      </c>
      <c r="F24" s="64"/>
      <c r="G24" s="22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7.25" customHeight="1" thickBot="1" x14ac:dyDescent="0.25">
      <c r="A25" s="17"/>
      <c r="B25" s="62"/>
      <c r="C25" s="70">
        <f>E9*260/60*C6</f>
        <v>433.33333333333337</v>
      </c>
      <c r="D25" s="67"/>
      <c r="E25" s="72">
        <f>(E9*C6*E6/60)*260</f>
        <v>10833.333333333332</v>
      </c>
      <c r="F25" s="64"/>
      <c r="G25" s="4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12" customHeight="1" thickTop="1" x14ac:dyDescent="0.2">
      <c r="A26" s="17"/>
      <c r="B26" s="62"/>
      <c r="C26" s="63"/>
      <c r="D26" s="65"/>
      <c r="E26" s="66"/>
      <c r="F26" s="64"/>
      <c r="G26" s="5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20.25" customHeight="1" x14ac:dyDescent="0.2">
      <c r="A27" s="23"/>
      <c r="B27" s="109" t="s">
        <v>6</v>
      </c>
      <c r="C27" s="110"/>
      <c r="D27" s="110"/>
      <c r="E27" s="110"/>
      <c r="F27" s="110"/>
      <c r="G27" s="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9.5" customHeight="1" x14ac:dyDescent="0.2">
      <c r="A28" s="17"/>
      <c r="B28" s="24"/>
      <c r="C28" s="9" t="s">
        <v>7</v>
      </c>
      <c r="D28" s="10"/>
      <c r="E28" s="10" t="s">
        <v>8</v>
      </c>
      <c r="F28" s="11"/>
      <c r="G28" s="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5" thickBot="1" x14ac:dyDescent="0.25">
      <c r="A29" s="17"/>
      <c r="B29" s="25"/>
      <c r="C29" s="99">
        <f>E17/(E9*C6*E6/60)/21</f>
        <v>7.9405714285714293</v>
      </c>
      <c r="D29" s="12"/>
      <c r="E29" s="100">
        <f>E25-E17</f>
        <v>3885.3333333333321</v>
      </c>
      <c r="F29" s="13"/>
      <c r="G29" s="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0.5" customHeight="1" thickTop="1" x14ac:dyDescent="0.2">
      <c r="A30" s="17"/>
      <c r="B30" s="26"/>
      <c r="C30" s="14"/>
      <c r="D30" s="14"/>
      <c r="E30" s="14"/>
      <c r="F30" s="15"/>
      <c r="G30" s="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0.5" customHeight="1" x14ac:dyDescent="0.2">
      <c r="A31" s="17"/>
      <c r="B31" s="19"/>
      <c r="C31" s="8"/>
      <c r="D31" s="8"/>
      <c r="E31" s="8"/>
      <c r="F31" s="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x14ac:dyDescent="0.2">
      <c r="A32" s="17"/>
      <c r="B32" s="17"/>
      <c r="F32" s="1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x14ac:dyDescent="0.2">
      <c r="A33" s="17"/>
      <c r="B33" s="17"/>
      <c r="C33" s="103" t="s">
        <v>26</v>
      </c>
      <c r="D33" s="103"/>
      <c r="E33" s="103"/>
      <c r="F33" s="1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x14ac:dyDescent="0.2">
      <c r="A34" s="17"/>
      <c r="B34" s="17"/>
      <c r="C34" s="2" t="s">
        <v>27</v>
      </c>
      <c r="D34" s="2"/>
      <c r="E34" s="2" t="s">
        <v>23</v>
      </c>
      <c r="F34" s="1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x14ac:dyDescent="0.2">
      <c r="A35" s="17"/>
      <c r="B35" s="17"/>
      <c r="C35" s="2" t="s">
        <v>28</v>
      </c>
      <c r="D35" s="2"/>
      <c r="E35" s="2" t="s">
        <v>30</v>
      </c>
      <c r="F35" s="1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x14ac:dyDescent="0.2">
      <c r="A36" s="17"/>
      <c r="B36" s="17"/>
      <c r="C36" s="2" t="s">
        <v>29</v>
      </c>
      <c r="D36" s="2"/>
      <c r="E36" s="2"/>
      <c r="F36" s="1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x14ac:dyDescent="0.2">
      <c r="A37" s="17"/>
      <c r="B37" s="17"/>
      <c r="D37" s="2"/>
      <c r="E37" s="2"/>
      <c r="F37" s="1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18" x14ac:dyDescent="0.25">
      <c r="B38" s="101" t="s">
        <v>9</v>
      </c>
      <c r="C38" s="101"/>
      <c r="D38" s="101"/>
      <c r="E38" s="101"/>
      <c r="F38" s="101"/>
      <c r="G38" s="101"/>
      <c r="H38" s="16"/>
      <c r="I38" s="101" t="s">
        <v>25</v>
      </c>
      <c r="J38" s="101"/>
      <c r="K38" s="101"/>
      <c r="L38" s="101"/>
      <c r="M38" s="101"/>
      <c r="N38" s="101"/>
      <c r="O38" s="101"/>
      <c r="P38" s="101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51.75" customHeight="1" thickBot="1" x14ac:dyDescent="0.25">
      <c r="A39" s="17"/>
      <c r="B39" s="102"/>
      <c r="C39" s="102"/>
      <c r="D39" s="102"/>
      <c r="E39" s="102"/>
      <c r="F39" s="102"/>
      <c r="G39" s="102"/>
      <c r="I39" s="102"/>
      <c r="J39" s="102"/>
      <c r="K39" s="102"/>
      <c r="L39" s="102"/>
      <c r="M39" s="102"/>
      <c r="N39" s="102"/>
      <c r="O39" s="102"/>
      <c r="P39" s="102"/>
    </row>
    <row r="40" spans="1:29" ht="12.75" customHeight="1" x14ac:dyDescent="0.25">
      <c r="A40" s="17"/>
      <c r="B40" s="86"/>
      <c r="C40" s="89"/>
      <c r="D40" s="90"/>
      <c r="E40" s="90"/>
      <c r="F40" s="90"/>
      <c r="G40" s="91"/>
      <c r="I40" s="86"/>
      <c r="J40" s="89"/>
      <c r="K40" s="90"/>
      <c r="L40" s="90"/>
      <c r="M40" s="90"/>
      <c r="N40" s="90"/>
      <c r="O40" s="90"/>
      <c r="P40" s="91"/>
    </row>
    <row r="41" spans="1:29" ht="15" thickBot="1" x14ac:dyDescent="0.25">
      <c r="A41" s="17"/>
      <c r="B41" s="87"/>
      <c r="C41" s="73" t="s">
        <v>10</v>
      </c>
      <c r="D41" s="19"/>
      <c r="E41" s="85" t="s">
        <v>18</v>
      </c>
      <c r="F41" s="19"/>
      <c r="G41" s="94"/>
      <c r="I41" s="87"/>
      <c r="J41" s="76"/>
      <c r="K41" s="83" t="s">
        <v>13</v>
      </c>
      <c r="L41" s="83" t="s">
        <v>14</v>
      </c>
      <c r="M41" s="83" t="s">
        <v>15</v>
      </c>
      <c r="N41" s="84" t="s">
        <v>16</v>
      </c>
      <c r="O41" s="19"/>
      <c r="P41" s="94"/>
    </row>
    <row r="42" spans="1:29" ht="15" thickBot="1" x14ac:dyDescent="0.25">
      <c r="A42" s="17"/>
      <c r="B42" s="87"/>
      <c r="C42" s="75">
        <f>E17</f>
        <v>6948</v>
      </c>
      <c r="D42" s="19"/>
      <c r="E42" s="74">
        <f>E25</f>
        <v>10833.333333333332</v>
      </c>
      <c r="F42" s="19"/>
      <c r="G42" s="94"/>
      <c r="I42" s="87"/>
      <c r="J42" s="81" t="s">
        <v>11</v>
      </c>
      <c r="K42" s="79">
        <f>(220/4)*(E9*C6*E6/60)</f>
        <v>2291.6666666666665</v>
      </c>
      <c r="L42" s="79">
        <f>K42*2</f>
        <v>4583.333333333333</v>
      </c>
      <c r="M42" s="79">
        <f>K42+L42</f>
        <v>6875</v>
      </c>
      <c r="N42" s="80">
        <f>M42+K42</f>
        <v>9166.6666666666661</v>
      </c>
      <c r="O42" s="19"/>
      <c r="P42" s="94"/>
    </row>
    <row r="43" spans="1:29" ht="15.75" customHeight="1" x14ac:dyDescent="0.2">
      <c r="A43" s="17"/>
      <c r="B43" s="87"/>
      <c r="C43" s="92"/>
      <c r="D43" s="93"/>
      <c r="E43" s="19"/>
      <c r="F43" s="19"/>
      <c r="G43" s="94"/>
      <c r="I43" s="87"/>
      <c r="J43" s="82" t="s">
        <v>12</v>
      </c>
      <c r="K43" s="77">
        <f>E17</f>
        <v>6948</v>
      </c>
      <c r="L43" s="77">
        <f>K43</f>
        <v>6948</v>
      </c>
      <c r="M43" s="77">
        <f>K43</f>
        <v>6948</v>
      </c>
      <c r="N43" s="78">
        <f>L43</f>
        <v>6948</v>
      </c>
      <c r="O43" s="19"/>
      <c r="P43" s="94"/>
    </row>
    <row r="44" spans="1:29" x14ac:dyDescent="0.2">
      <c r="A44" s="17"/>
      <c r="B44" s="87"/>
      <c r="C44" s="27"/>
      <c r="D44" s="27"/>
      <c r="E44" s="27"/>
      <c r="F44" s="27"/>
      <c r="G44" s="94"/>
      <c r="I44" s="87"/>
      <c r="J44" s="19"/>
      <c r="K44" s="19"/>
      <c r="L44" s="19"/>
      <c r="M44" s="19"/>
      <c r="N44" s="19"/>
      <c r="O44" s="19"/>
      <c r="P44" s="94"/>
    </row>
    <row r="45" spans="1:29" x14ac:dyDescent="0.2">
      <c r="A45" s="17"/>
      <c r="B45" s="87"/>
      <c r="C45" s="27"/>
      <c r="D45" s="27"/>
      <c r="E45" s="27"/>
      <c r="F45" s="27"/>
      <c r="G45" s="94"/>
      <c r="I45" s="87"/>
      <c r="J45" s="28"/>
      <c r="K45" s="28"/>
      <c r="L45" s="28"/>
      <c r="M45" s="28"/>
      <c r="N45" s="28"/>
      <c r="O45" s="28"/>
      <c r="P45" s="94"/>
    </row>
    <row r="46" spans="1:29" x14ac:dyDescent="0.2">
      <c r="A46" s="17"/>
      <c r="B46" s="87"/>
      <c r="C46" s="27"/>
      <c r="D46" s="27"/>
      <c r="E46" s="27"/>
      <c r="F46" s="27"/>
      <c r="G46" s="94"/>
      <c r="I46" s="87"/>
      <c r="J46" s="28"/>
      <c r="K46" s="28"/>
      <c r="L46" s="28"/>
      <c r="M46" s="28"/>
      <c r="N46" s="28"/>
      <c r="O46" s="28"/>
      <c r="P46" s="94"/>
    </row>
    <row r="47" spans="1:29" x14ac:dyDescent="0.2">
      <c r="A47" s="17"/>
      <c r="B47" s="87"/>
      <c r="C47" s="27"/>
      <c r="D47" s="27"/>
      <c r="E47" s="27"/>
      <c r="F47" s="27"/>
      <c r="G47" s="94"/>
      <c r="I47" s="87"/>
      <c r="J47" s="28"/>
      <c r="K47" s="28"/>
      <c r="L47" s="28"/>
      <c r="M47" s="28"/>
      <c r="N47" s="28"/>
      <c r="O47" s="28"/>
      <c r="P47" s="94"/>
    </row>
    <row r="48" spans="1:29" x14ac:dyDescent="0.2">
      <c r="A48" s="17"/>
      <c r="B48" s="87"/>
      <c r="C48" s="27"/>
      <c r="D48" s="27"/>
      <c r="E48" s="27"/>
      <c r="F48" s="27"/>
      <c r="G48" s="94"/>
      <c r="I48" s="87"/>
      <c r="J48" s="28"/>
      <c r="K48" s="28"/>
      <c r="L48" s="28"/>
      <c r="M48" s="28"/>
      <c r="N48" s="28"/>
      <c r="O48" s="28"/>
      <c r="P48" s="94"/>
    </row>
    <row r="49" spans="1:16" x14ac:dyDescent="0.2">
      <c r="A49" s="17"/>
      <c r="B49" s="87"/>
      <c r="C49" s="27"/>
      <c r="D49" s="27"/>
      <c r="E49" s="27"/>
      <c r="F49" s="27"/>
      <c r="G49" s="94"/>
      <c r="I49" s="87"/>
      <c r="J49" s="28"/>
      <c r="K49" s="28"/>
      <c r="L49" s="28"/>
      <c r="M49" s="28"/>
      <c r="N49" s="28"/>
      <c r="O49" s="28"/>
      <c r="P49" s="94"/>
    </row>
    <row r="50" spans="1:16" x14ac:dyDescent="0.2">
      <c r="A50" s="17"/>
      <c r="B50" s="87"/>
      <c r="C50" s="27"/>
      <c r="D50" s="27"/>
      <c r="E50" s="27"/>
      <c r="F50" s="27"/>
      <c r="G50" s="94"/>
      <c r="I50" s="87"/>
      <c r="J50" s="28"/>
      <c r="K50" s="28"/>
      <c r="L50" s="28"/>
      <c r="M50" s="28"/>
      <c r="N50" s="28"/>
      <c r="O50" s="28"/>
      <c r="P50" s="94"/>
    </row>
    <row r="51" spans="1:16" x14ac:dyDescent="0.2">
      <c r="A51" s="17"/>
      <c r="B51" s="87"/>
      <c r="C51" s="27"/>
      <c r="D51" s="27"/>
      <c r="E51" s="27"/>
      <c r="F51" s="27"/>
      <c r="G51" s="94"/>
      <c r="I51" s="87"/>
      <c r="J51" s="28"/>
      <c r="K51" s="28"/>
      <c r="L51" s="28"/>
      <c r="M51" s="28"/>
      <c r="N51" s="28"/>
      <c r="O51" s="28"/>
      <c r="P51" s="94"/>
    </row>
    <row r="52" spans="1:16" x14ac:dyDescent="0.2">
      <c r="A52" s="17"/>
      <c r="B52" s="87"/>
      <c r="C52" s="27"/>
      <c r="D52" s="27"/>
      <c r="E52" s="27"/>
      <c r="F52" s="27"/>
      <c r="G52" s="94"/>
      <c r="I52" s="87"/>
      <c r="J52" s="28"/>
      <c r="K52" s="28"/>
      <c r="L52" s="28"/>
      <c r="M52" s="28"/>
      <c r="N52" s="28"/>
      <c r="O52" s="28"/>
      <c r="P52" s="94"/>
    </row>
    <row r="53" spans="1:16" x14ac:dyDescent="0.2">
      <c r="A53" s="17"/>
      <c r="B53" s="87"/>
      <c r="C53" s="27"/>
      <c r="D53" s="27"/>
      <c r="E53" s="27"/>
      <c r="F53" s="27"/>
      <c r="G53" s="94"/>
      <c r="I53" s="87"/>
      <c r="J53" s="28"/>
      <c r="K53" s="28"/>
      <c r="L53" s="28"/>
      <c r="M53" s="28"/>
      <c r="N53" s="28"/>
      <c r="O53" s="28"/>
      <c r="P53" s="94"/>
    </row>
    <row r="54" spans="1:16" x14ac:dyDescent="0.2">
      <c r="A54" s="17"/>
      <c r="B54" s="87"/>
      <c r="C54" s="27"/>
      <c r="D54" s="27"/>
      <c r="E54" s="27"/>
      <c r="F54" s="27"/>
      <c r="G54" s="94"/>
      <c r="I54" s="87"/>
      <c r="J54" s="28"/>
      <c r="K54" s="28"/>
      <c r="L54" s="28"/>
      <c r="M54" s="28"/>
      <c r="N54" s="28"/>
      <c r="O54" s="28"/>
      <c r="P54" s="94"/>
    </row>
    <row r="55" spans="1:16" x14ac:dyDescent="0.2">
      <c r="A55" s="17"/>
      <c r="B55" s="87"/>
      <c r="C55" s="27"/>
      <c r="D55" s="27"/>
      <c r="E55" s="27"/>
      <c r="F55" s="27"/>
      <c r="G55" s="94"/>
      <c r="I55" s="87"/>
      <c r="J55" s="28"/>
      <c r="K55" s="28"/>
      <c r="L55" s="28"/>
      <c r="M55" s="28"/>
      <c r="N55" s="28"/>
      <c r="O55" s="28"/>
      <c r="P55" s="94"/>
    </row>
    <row r="56" spans="1:16" x14ac:dyDescent="0.2">
      <c r="A56" s="17"/>
      <c r="B56" s="87"/>
      <c r="C56" s="27"/>
      <c r="D56" s="27"/>
      <c r="E56" s="27"/>
      <c r="F56" s="27"/>
      <c r="G56" s="94"/>
      <c r="I56" s="87"/>
      <c r="J56" s="28"/>
      <c r="K56" s="28"/>
      <c r="L56" s="28"/>
      <c r="M56" s="28"/>
      <c r="N56" s="28"/>
      <c r="O56" s="28"/>
      <c r="P56" s="94"/>
    </row>
    <row r="57" spans="1:16" x14ac:dyDescent="0.2">
      <c r="A57" s="17"/>
      <c r="B57" s="87"/>
      <c r="C57" s="27"/>
      <c r="D57" s="27"/>
      <c r="E57" s="27"/>
      <c r="F57" s="27"/>
      <c r="G57" s="94"/>
      <c r="I57" s="87"/>
      <c r="J57" s="28"/>
      <c r="K57" s="28"/>
      <c r="L57" s="28"/>
      <c r="M57" s="28"/>
      <c r="N57" s="28"/>
      <c r="O57" s="28"/>
      <c r="P57" s="94"/>
    </row>
    <row r="58" spans="1:16" x14ac:dyDescent="0.2">
      <c r="A58" s="17"/>
      <c r="B58" s="87"/>
      <c r="C58" s="27"/>
      <c r="D58" s="27"/>
      <c r="E58" s="27"/>
      <c r="F58" s="27"/>
      <c r="G58" s="94"/>
      <c r="I58" s="87"/>
      <c r="J58" s="28"/>
      <c r="K58" s="28"/>
      <c r="L58" s="28"/>
      <c r="M58" s="28"/>
      <c r="N58" s="28"/>
      <c r="O58" s="28"/>
      <c r="P58" s="94"/>
    </row>
    <row r="59" spans="1:16" x14ac:dyDescent="0.2">
      <c r="A59" s="17"/>
      <c r="B59" s="87"/>
      <c r="C59" s="27"/>
      <c r="D59" s="27"/>
      <c r="E59" s="27"/>
      <c r="F59" s="27"/>
      <c r="G59" s="94"/>
      <c r="I59" s="87"/>
      <c r="J59" s="28"/>
      <c r="K59" s="28"/>
      <c r="L59" s="28"/>
      <c r="M59" s="28"/>
      <c r="N59" s="28"/>
      <c r="O59" s="28"/>
      <c r="P59" s="94"/>
    </row>
    <row r="60" spans="1:16" x14ac:dyDescent="0.2">
      <c r="A60" s="17"/>
      <c r="B60" s="87"/>
      <c r="C60" s="27"/>
      <c r="D60" s="27"/>
      <c r="E60" s="27"/>
      <c r="F60" s="27"/>
      <c r="G60" s="94"/>
      <c r="I60" s="87"/>
      <c r="J60" s="28"/>
      <c r="K60" s="28"/>
      <c r="L60" s="28"/>
      <c r="M60" s="28"/>
      <c r="N60" s="28"/>
      <c r="O60" s="28"/>
      <c r="P60" s="94"/>
    </row>
    <row r="61" spans="1:16" x14ac:dyDescent="0.2">
      <c r="A61" s="17"/>
      <c r="B61" s="87"/>
      <c r="C61" s="27"/>
      <c r="D61" s="27"/>
      <c r="E61" s="27"/>
      <c r="F61" s="27"/>
      <c r="G61" s="94"/>
      <c r="I61" s="87"/>
      <c r="J61" s="28"/>
      <c r="K61" s="28"/>
      <c r="L61" s="28"/>
      <c r="M61" s="28"/>
      <c r="N61" s="28"/>
      <c r="O61" s="28"/>
      <c r="P61" s="94"/>
    </row>
    <row r="62" spans="1:16" ht="12" customHeight="1" x14ac:dyDescent="0.2">
      <c r="A62" s="17"/>
      <c r="B62" s="87"/>
      <c r="C62" s="27"/>
      <c r="D62" s="27"/>
      <c r="E62" s="27"/>
      <c r="F62" s="27"/>
      <c r="G62" s="94"/>
      <c r="I62" s="87"/>
      <c r="J62" s="28"/>
      <c r="K62" s="28"/>
      <c r="L62" s="28"/>
      <c r="M62" s="28"/>
      <c r="N62" s="28"/>
      <c r="O62" s="28"/>
      <c r="P62" s="94"/>
    </row>
    <row r="63" spans="1:16" x14ac:dyDescent="0.2">
      <c r="A63" s="17"/>
      <c r="B63" s="87"/>
      <c r="C63" s="27"/>
      <c r="D63" s="27"/>
      <c r="E63" s="27"/>
      <c r="F63" s="27"/>
      <c r="G63" s="94"/>
      <c r="I63" s="87"/>
      <c r="J63" s="28"/>
      <c r="K63" s="28"/>
      <c r="L63" s="28"/>
      <c r="M63" s="28"/>
      <c r="N63" s="28"/>
      <c r="O63" s="28"/>
      <c r="P63" s="94"/>
    </row>
    <row r="64" spans="1:16" x14ac:dyDescent="0.2">
      <c r="A64" s="17"/>
      <c r="B64" s="87"/>
      <c r="C64" s="27"/>
      <c r="D64" s="27"/>
      <c r="E64" s="27"/>
      <c r="F64" s="27"/>
      <c r="G64" s="94"/>
      <c r="I64" s="87"/>
      <c r="J64" s="28"/>
      <c r="K64" s="28"/>
      <c r="L64" s="28"/>
      <c r="M64" s="28"/>
      <c r="N64" s="28"/>
      <c r="O64" s="28"/>
      <c r="P64" s="94"/>
    </row>
    <row r="65" spans="1:16" x14ac:dyDescent="0.2">
      <c r="A65" s="17"/>
      <c r="B65" s="87"/>
      <c r="C65" s="27"/>
      <c r="D65" s="27"/>
      <c r="E65" s="27"/>
      <c r="F65" s="27"/>
      <c r="G65" s="94"/>
      <c r="I65" s="87"/>
      <c r="J65" s="28"/>
      <c r="K65" s="28"/>
      <c r="L65" s="28"/>
      <c r="M65" s="28"/>
      <c r="N65" s="28"/>
      <c r="O65" s="28"/>
      <c r="P65" s="94"/>
    </row>
    <row r="66" spans="1:16" x14ac:dyDescent="0.2">
      <c r="A66" s="17"/>
      <c r="B66" s="87"/>
      <c r="C66" s="27"/>
      <c r="D66" s="27"/>
      <c r="E66" s="27"/>
      <c r="F66" s="27"/>
      <c r="G66" s="94"/>
      <c r="I66" s="87"/>
      <c r="J66" s="28"/>
      <c r="K66" s="28"/>
      <c r="L66" s="28"/>
      <c r="M66" s="28"/>
      <c r="N66" s="28"/>
      <c r="O66" s="28"/>
      <c r="P66" s="94"/>
    </row>
    <row r="67" spans="1:16" x14ac:dyDescent="0.2">
      <c r="A67" s="17"/>
      <c r="B67" s="87"/>
      <c r="C67" s="27"/>
      <c r="D67" s="27"/>
      <c r="E67" s="27"/>
      <c r="F67" s="27"/>
      <c r="G67" s="94"/>
      <c r="I67" s="87"/>
      <c r="J67" s="27"/>
      <c r="K67" s="27"/>
      <c r="L67" s="27"/>
      <c r="M67" s="27"/>
      <c r="N67" s="27"/>
      <c r="O67" s="27"/>
      <c r="P67" s="94"/>
    </row>
    <row r="68" spans="1:16" ht="15" thickBot="1" x14ac:dyDescent="0.25">
      <c r="A68" s="17"/>
      <c r="B68" s="88"/>
      <c r="C68" s="95"/>
      <c r="D68" s="95"/>
      <c r="E68" s="95"/>
      <c r="F68" s="95"/>
      <c r="G68" s="96"/>
      <c r="I68" s="97"/>
      <c r="J68" s="98" t="s">
        <v>17</v>
      </c>
      <c r="K68" s="95"/>
      <c r="L68" s="95"/>
      <c r="M68" s="95"/>
      <c r="N68" s="95"/>
      <c r="O68" s="95"/>
      <c r="P68" s="96"/>
    </row>
    <row r="69" spans="1:16" x14ac:dyDescent="0.2">
      <c r="A69" s="19"/>
      <c r="G69" s="17"/>
      <c r="H69" s="17"/>
      <c r="I69" s="17"/>
      <c r="J69" s="17"/>
      <c r="K69" s="17"/>
      <c r="L69" s="17"/>
      <c r="M69" s="19"/>
    </row>
  </sheetData>
  <mergeCells count="7">
    <mergeCell ref="B38:G39"/>
    <mergeCell ref="I38:P39"/>
    <mergeCell ref="C33:E33"/>
    <mergeCell ref="B2:F2"/>
    <mergeCell ref="B11:F11"/>
    <mergeCell ref="B3:F3"/>
    <mergeCell ref="B27:F27"/>
  </mergeCells>
  <conditionalFormatting sqref="D43 C41 E4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print="0" autoPict="0">
                <anchor moveWithCells="1" sizeWithCells="1">
                  <from>
                    <xdr:col>5</xdr:col>
                    <xdr:colOff>9525</xdr:colOff>
                    <xdr:row>8</xdr:row>
                    <xdr:rowOff>9525</xdr:rowOff>
                  </from>
                  <to>
                    <xdr:col>5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pinner 3">
              <controlPr defaultSize="0" print="0" autoPict="0">
                <anchor moveWithCells="1">
                  <from>
                    <xdr:col>3</xdr:col>
                    <xdr:colOff>9525</xdr:colOff>
                    <xdr:row>5</xdr:row>
                    <xdr:rowOff>0</xdr:rowOff>
                  </from>
                  <to>
                    <xdr:col>3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Spinner 4">
              <controlPr defaultSize="0" print="0" autoPict="0">
                <anchor moveWithCells="1" sizeWithCells="1">
                  <from>
                    <xdr:col>5</xdr:col>
                    <xdr:colOff>9525</xdr:colOff>
                    <xdr:row>5</xdr:row>
                    <xdr:rowOff>0</xdr:rowOff>
                  </from>
                  <to>
                    <xdr:col>5</xdr:col>
                    <xdr:colOff>114300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Spinner 5">
              <controlPr defaultSize="0" print="0" autoPict="0">
                <anchor moveWithCells="1" sizeWithCells="1">
                  <from>
                    <xdr:col>3</xdr:col>
                    <xdr:colOff>9525</xdr:colOff>
                    <xdr:row>8</xdr:row>
                    <xdr:rowOff>9525</xdr:rowOff>
                  </from>
                  <to>
                    <xdr:col>3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 macro="[0]!Drucken">
                <anchor moveWithCells="1" sizeWithCells="1">
                  <from>
                    <xdr:col>6</xdr:col>
                    <xdr:colOff>247650</xdr:colOff>
                    <xdr:row>27</xdr:row>
                    <xdr:rowOff>85725</xdr:rowOff>
                  </from>
                  <to>
                    <xdr:col>6</xdr:col>
                    <xdr:colOff>1819275</xdr:colOff>
                    <xdr:row>29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D1511F272A9A41898E268E81D34F11" ma:contentTypeVersion="8" ma:contentTypeDescription="Ein neues Dokument erstellen." ma:contentTypeScope="" ma:versionID="41b71fe7b1c26be68059cfa95f4ee04f">
  <xsd:schema xmlns:xsd="http://www.w3.org/2001/XMLSchema" xmlns:xs="http://www.w3.org/2001/XMLSchema" xmlns:p="http://schemas.microsoft.com/office/2006/metadata/properties" xmlns:ns2="3f934ba5-f289-4b3d-b79e-71de23b6979c" xmlns:ns3="2a69e479-27b2-4365-9a9a-559d8bcc97c1" targetNamespace="http://schemas.microsoft.com/office/2006/metadata/properties" ma:root="true" ma:fieldsID="ed244b31b8c8a5a876389aa5033ac06e" ns2:_="" ns3:_="">
    <xsd:import namespace="3f934ba5-f289-4b3d-b79e-71de23b6979c"/>
    <xsd:import namespace="2a69e479-27b2-4365-9a9a-559d8bcc9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34ba5-f289-4b3d-b79e-71de23b69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9e479-27b2-4365-9a9a-559d8bcc9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107BD-A040-46CF-91B3-1072108222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9BF7B8-57CB-4D99-B8D9-286FCBACD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34ba5-f289-4b3d-b79e-71de23b6979c"/>
    <ds:schemaRef ds:uri="2a69e479-27b2-4365-9a9a-559d8bcc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CCB317-00EC-40C8-A035-F9870B8CC5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Amortization calculator</vt:lpstr>
      <vt:lpstr>'Amortization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Yuliya Sokolovska</dc:creator>
  <cp:lastModifiedBy>Linh Tran</cp:lastModifiedBy>
  <cp:lastPrinted>2012-03-15T16:55:34Z</cp:lastPrinted>
  <dcterms:created xsi:type="dcterms:W3CDTF">2012-03-02T10:50:16Z</dcterms:created>
  <dcterms:modified xsi:type="dcterms:W3CDTF">2018-06-27T08:50:42Z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0x010100E9D1511F272A9A41898E268E81D34F11</vt:lpwstr>
  </property>
</Properties>
</file>